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'Лист1'!$A$1:$O$90</definedName>
  </definedNames>
  <calcPr fullCalcOnLoad="1"/>
</workbook>
</file>

<file path=xl/sharedStrings.xml><?xml version="1.0" encoding="utf-8"?>
<sst xmlns="http://schemas.openxmlformats.org/spreadsheetml/2006/main" count="192" uniqueCount="133">
  <si>
    <t>водопровод по ул. Ростовская от ул. Александровская до дома № 47</t>
  </si>
  <si>
    <t>275 п.м.              (100 мм)</t>
  </si>
  <si>
    <t>водопровод по ул. Александровкая от ул. Ростовкая до ул. Центральная</t>
  </si>
  <si>
    <t>190 п.м.              (100 мм)</t>
  </si>
  <si>
    <t>канализация по ул. Свердлова от ул. Комсомольская до ул. М. Горького</t>
  </si>
  <si>
    <t>171 п.м.          (д.200 мм)</t>
  </si>
  <si>
    <t>канализация по ул. Мира от ул. Лермонтова до дома № 61</t>
  </si>
  <si>
    <t>252 п.м.          (д.200 мм)</t>
  </si>
  <si>
    <t>300 п.м.          (д.200 мм)</t>
  </si>
  <si>
    <t xml:space="preserve">Новое строительство  сетей теплоснабжения </t>
  </si>
  <si>
    <t>пос.Строитель т/трасса</t>
  </si>
  <si>
    <t xml:space="preserve">   «-«          №№7-32</t>
  </si>
  <si>
    <t xml:space="preserve">внутриквартальные сети (п.м. / д. 57 - 219 мм) </t>
  </si>
  <si>
    <t>768,5 п.м.</t>
  </si>
  <si>
    <t>пос.Строитель  № 22</t>
  </si>
  <si>
    <t>43 п.м.</t>
  </si>
  <si>
    <t>ул. Радиотехническая № 1</t>
  </si>
  <si>
    <t>114 п.м.</t>
  </si>
  <si>
    <t>ул. Черокманова № 3,7</t>
  </si>
  <si>
    <t>143 п.м.</t>
  </si>
  <si>
    <t>ул. Черокманова № 5, 5а</t>
  </si>
  <si>
    <t>19,5 п.м.</t>
  </si>
  <si>
    <t>ул. Черокманова № 21</t>
  </si>
  <si>
    <t>35,4 п.м.</t>
  </si>
  <si>
    <t>ул. Черокманова № 19</t>
  </si>
  <si>
    <t>13,5 п.м.</t>
  </si>
  <si>
    <t>РЕКОНСТРУКЦИЯ И МОДЕРНИЗАЦИЯ</t>
  </si>
  <si>
    <t>ВОДОСНАБЖЕНИЕ</t>
  </si>
  <si>
    <t>Реконструкция и модернизация существующих объектов водоснабжения</t>
  </si>
  <si>
    <t>Сети</t>
  </si>
  <si>
    <t>Прочие</t>
  </si>
  <si>
    <t>ВОДООТВЕДЕНИЕ И ОЧИСТКА СТОЧНЫХ ВОД</t>
  </si>
  <si>
    <t>Объекты водоотведения</t>
  </si>
  <si>
    <t>Параметры объекта (протяженность. мощность и т.д.)</t>
  </si>
  <si>
    <t>внутриквартальные сети водопровода с колодцами (д. 100-150 мм)</t>
  </si>
  <si>
    <t>городские очистные сооружения (1-й этап)</t>
  </si>
  <si>
    <t>приобретение атомноасорбционного спектрофотометра (ААС)</t>
  </si>
  <si>
    <t>внутриквартальные сети канализации  с колодцами (д. 150-200 мм)</t>
  </si>
  <si>
    <t>Реконструкция и модернизация существующих объектов водоотведения и очистки сточных вод</t>
  </si>
  <si>
    <t>ТЕПЛОСНАБЖЕНИЕ</t>
  </si>
  <si>
    <t>тепловые сети от котельной по ул. Новолипецкая, 3в</t>
  </si>
  <si>
    <t>теплосети от котельной по ул. Новолипецкая, 3в</t>
  </si>
  <si>
    <t>Объекты теплоснабжения</t>
  </si>
  <si>
    <t>Реконструкция и модернизация существующих объектов теплоснабжения</t>
  </si>
  <si>
    <t>НОВОЕ СТРОИТЕЛЬСТВО</t>
  </si>
  <si>
    <t>в существующей застройке</t>
  </si>
  <si>
    <t>мощность 15 кВт</t>
  </si>
  <si>
    <t>Развитие  объектов водоотведения и очистки сточных вод  для обеспечения возможности нового строительства</t>
  </si>
  <si>
    <t>канализация по ул.Л. Толстого  от ул. Комсомольская   до ул. Ленина</t>
  </si>
  <si>
    <t>самотечный коллектор по ул. Маяковского от проектируемой КНС до пересечения ул. Маяковского - пер. Т. Хренникова</t>
  </si>
  <si>
    <t>канализация по ул. С. Разина от ул. Комсомольская до ул. Маяковского</t>
  </si>
  <si>
    <t>1500 п.м.          (д.200 мм)</t>
  </si>
  <si>
    <t>340  п.м.          (д.200 мм)</t>
  </si>
  <si>
    <t>КНС (ул. Маяковского) с подпорной стенкой</t>
  </si>
  <si>
    <t>котельная по ул. К. Маркса,2</t>
  </si>
  <si>
    <t>котельная по ул. Вермишева, д. 29 а</t>
  </si>
  <si>
    <t xml:space="preserve">Котельная по ул. Октябрьская, 127  </t>
  </si>
  <si>
    <t xml:space="preserve">котельная по пл. Победы, 1 </t>
  </si>
  <si>
    <t>Проектно-сметная документация по объектам водоснабжения мероприятий Программы</t>
  </si>
  <si>
    <t>Проектно-сметная документация по объектам водоотведения мероприятий Программы</t>
  </si>
  <si>
    <t>Ориентировочная стоимость,  (млн.руб.)  без учета НДС                на 2011 год</t>
  </si>
  <si>
    <t>Ориентировочные источники финансирования, (млн.руб.) без учета НДС</t>
  </si>
  <si>
    <t>средства организации</t>
  </si>
  <si>
    <t>средства, поступающие от реализации товаров (услуг) организаций коммунального комплекса в части установления надбавок к ценам (тарифам)</t>
  </si>
  <si>
    <t>плата за подключение</t>
  </si>
  <si>
    <t>бюджетные средства</t>
  </si>
  <si>
    <t>в том числе средства городского бюджета</t>
  </si>
  <si>
    <t>иные средства</t>
  </si>
  <si>
    <t>ВСЕГО:</t>
  </si>
  <si>
    <t>МУП "Елецводоканал"</t>
  </si>
  <si>
    <t>Администрация города</t>
  </si>
  <si>
    <t>ОАО "Квадра"</t>
  </si>
  <si>
    <t>Исполнитель мероприятий</t>
  </si>
  <si>
    <t>перечень мероприятий программы</t>
  </si>
  <si>
    <t>Предусмотрено в Программе на 2011 год</t>
  </si>
  <si>
    <t>Фактическое выполнение в 2011 году</t>
  </si>
  <si>
    <t>Стоимость работ,  (млн.руб.)  без учета НДС                на 2011 год</t>
  </si>
  <si>
    <t>Источник финансирования</t>
  </si>
  <si>
    <t>примечание</t>
  </si>
  <si>
    <t>Капитальный ремонт насосных станций: ремонт скважин с заменой глубинных насосов, ремонт провода СИП, приобретение и установка агрегатов, ограждения зоны санитарной охраны, монтажных площадок скважин, глубинных кабелей на скважинах, запорной арматуры на скважинах, насосов и др.</t>
  </si>
  <si>
    <t>Строительство водопроводных колодцев и устройство уличных колонок</t>
  </si>
  <si>
    <t>3 колодца, 4 колонки</t>
  </si>
  <si>
    <t>Капитальный ремонт городских очистных сооружений: ремонт водопровода, холодного и горячего водоснабжения,  ремонт освещения питьевой лаборатории; капитальный ремонт ГНС</t>
  </si>
  <si>
    <t>39 колодцев; 212 п.м сетей</t>
  </si>
  <si>
    <t>мероприятие включено в производственную программу на 2013 год</t>
  </si>
  <si>
    <t>Мероприятия не предусмотренные программой</t>
  </si>
  <si>
    <t>Капитальный ремонт административно-бытового корпуса водоканала: ремонт теплообменника, водоснабжения. электрических сетей, системы отопления, душевых, кабинетов  и др.</t>
  </si>
  <si>
    <t>Капитальный ремонт уличной водопроводной сети  (ул.Мира, Ростовская, пер. Мельничный, ул. Нижний Затон) и водопроводных колодцев</t>
  </si>
  <si>
    <t>324,5 п.м        37 колодцев</t>
  </si>
  <si>
    <t>403 п.м        110 колодцев</t>
  </si>
  <si>
    <t>Капитальный ремонт главной насосной станции: ремонт трубопровода на дренажный насос, наружного освещения с заменой светильников, электроосвещения внутренних помещений, дробилок ГНС, кровли пристройки мехмастерских, вентилятора в грабильном отделении , бетонного покрытия и др.</t>
  </si>
  <si>
    <t>капитальный ремонт городских очистных сооружений: ремонт контура заземления в здании АБК, приобретение и установка агрегата ЦМФ 50-25 АИРВ, ремонт водопровода технической воды, кровли пристройки мастерских, заземляющих устройств по объектам ГОС, колодцев на иловых полях, кабеля уличного освещения, кабеля уличного освещения, 3-ей секции аэротенков, здания сырого осадка и др.</t>
  </si>
  <si>
    <t>31 п.м        110 колодцев</t>
  </si>
  <si>
    <t>капитальный ремонт уличной канализационной сети (ул. Мира, пос. Строитель к ж/д 11,12,  Коммунаров 60, 73, 83-85,Октябрьская 30, Орджоникидзе 6, Костенко 69, Я. Фабрициуса 8, 14, Королева, 15) и канализационных колодцев</t>
  </si>
  <si>
    <t>Капитальный ремонт административно-бытового корпуса: приобретение автотранспорта (УАЗ, МАЗ, погрузчика универсального), ремонт помещения для газооператоров</t>
  </si>
  <si>
    <t>Капитальный ремонт участков ВНС и КНС: ремонт насосов, кровли КНС, светильников на КНС, запорной арматуры и др.</t>
  </si>
  <si>
    <t>Прокладка уличной сети канализации по ул. Мира</t>
  </si>
  <si>
    <t>378 п.м</t>
  </si>
  <si>
    <t xml:space="preserve">Запланированы к выполнению УКСом Липецкой области в 2013 году за счет средств федерального бюджета </t>
  </si>
  <si>
    <t>Выполнение мероприятий осуществлялось  в 2012 году (Заказчик -УКС города Ельца)</t>
  </si>
  <si>
    <t>Работы выполнены в полном объеме и в срок (Заказчик - УКС города Ельца)</t>
  </si>
  <si>
    <t>проектная документация на самотечный коллектор по ул. Маяковского, на сети канализации по ул. С. Разина от ул. Комсомольская до ул. Маяковского (Заказчик - УКС города Ельца)</t>
  </si>
  <si>
    <t>средства предприятия</t>
  </si>
  <si>
    <t xml:space="preserve">городской бюджет </t>
  </si>
  <si>
    <t>федеральный бюджет</t>
  </si>
  <si>
    <t xml:space="preserve">Реконструкция и модернизация котельной I ГСК жилого квартала сл. Александровка (без учета проекта)    </t>
  </si>
  <si>
    <t>областной бюджет</t>
  </si>
  <si>
    <t>Работы не выполнены, т.к. в 2011 году средства областного бюджета на условиях софинансирования на эту котельную не выделялись</t>
  </si>
  <si>
    <t>Работы по строительству котельных (связано с выносом подвальных котельных) осуществляются их собственником ОГУП "ЛОКК" в 2012 году</t>
  </si>
  <si>
    <t xml:space="preserve">Работы выполнялись на условиях софинансирования с областным бюджетом (Заказчик УКС города Ельца) </t>
  </si>
  <si>
    <t>624,45 п.м. диам. 45-325</t>
  </si>
  <si>
    <t>В 2011 году выполнены проектные работы по замене участков тепловых сетей общей протяженностью 278 п.м. (в двухтрубном исчислении)</t>
  </si>
  <si>
    <t xml:space="preserve">В 2011 году - продолжены работы по строительству теплосетей п. Строитель запланированных в 2010 году. </t>
  </si>
  <si>
    <t>средства, поступающие от реализации теплоэнергии ОАО "Квадра" в части установления надбавок к тарифам по Инвестиционной Программе ОАО "Квадра"  на 2010-2014 годы</t>
  </si>
  <si>
    <t>Работы были выполнены в 2010 году</t>
  </si>
  <si>
    <t>160 п.м.          (д.100-150 мм)</t>
  </si>
  <si>
    <t>144 п.м.                (д.150-200 мм)</t>
  </si>
  <si>
    <t>Отчет о выполнении Программы комплексного развития систем коммунальной инфраструктуры города Ельца  на 2010-2014 годы</t>
  </si>
  <si>
    <t>за 2011 год</t>
  </si>
  <si>
    <t>ИТОГО:  по реконструкции объектов водоснабжения</t>
  </si>
  <si>
    <t>ИТОГО:  по реконструкции объектов водоотведения</t>
  </si>
  <si>
    <t>ИТОГО: по реконструкции объектов теплоснабжения</t>
  </si>
  <si>
    <t>ИТОГО: по строительству объектов водоотведения</t>
  </si>
  <si>
    <t>ИТОГО:  по строительству объектов теплоснабжения</t>
  </si>
  <si>
    <t>ВСЕГО: на 2011 год</t>
  </si>
  <si>
    <t>ВСЕГО: по Программе на 2011 год по источникам финансирования</t>
  </si>
  <si>
    <t>ВСЕГО: фактическое выполнение за 2011 год по источникам финансирования</t>
  </si>
  <si>
    <t>625 п.м</t>
  </si>
  <si>
    <t>2563 п.м.</t>
  </si>
  <si>
    <t>1136,9 п.м</t>
  </si>
  <si>
    <t>Приложение к решению</t>
  </si>
  <si>
    <t>Совета депутатов города Ельца</t>
  </si>
  <si>
    <t>от ________________№_______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</si>
</sst>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0.00000"/>
    <numFmt numFmtId="188" formatCode="0.0000"/>
    <numFmt numFmtId="189" formatCode="#,##0.0"/>
    <numFmt numFmtId="190" formatCode="#,##0.000"/>
    <numFmt numFmtId="191" formatCode="0.00000000"/>
    <numFmt numFmtId="192" formatCode="0.0000000"/>
    <numFmt numFmtId="193" formatCode="_-* #,##0.000_р_._-;\-* #,##0.000_р_._-;_-* &quot;-&quot;??_р_._-;_-@_-"/>
  </numFmts>
  <fonts count="11">
    <font>
      <sz val="10"/>
      <name val="Arial"/>
      <family val="0"/>
    </font>
    <font>
      <sz val="10"/>
      <name val="Helv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188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88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185" fontId="5" fillId="0" borderId="2" xfId="0" applyNumberFormat="1" applyFont="1" applyBorder="1" applyAlignment="1">
      <alignment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2" xfId="0" applyFont="1" applyBorder="1" applyAlignment="1">
      <alignment/>
    </xf>
    <xf numFmtId="187" fontId="4" fillId="0" borderId="2" xfId="0" applyNumberFormat="1" applyFont="1" applyFill="1" applyBorder="1" applyAlignment="1">
      <alignment horizontal="center" vertical="top" wrapText="1"/>
    </xf>
    <xf numFmtId="188" fontId="5" fillId="0" borderId="2" xfId="0" applyNumberFormat="1" applyFont="1" applyBorder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85" fontId="4" fillId="0" borderId="2" xfId="0" applyNumberFormat="1" applyFont="1" applyFill="1" applyBorder="1" applyAlignment="1">
      <alignment horizontal="center" vertical="top" wrapText="1"/>
    </xf>
    <xf numFmtId="185" fontId="5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88" fontId="5" fillId="0" borderId="2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85" fontId="5" fillId="0" borderId="2" xfId="0" applyNumberFormat="1" applyFont="1" applyBorder="1" applyAlignment="1">
      <alignment horizontal="center" vertical="center" wrapText="1"/>
    </xf>
    <xf numFmtId="185" fontId="5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185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188" fontId="5" fillId="0" borderId="3" xfId="0" applyNumberFormat="1" applyFont="1" applyFill="1" applyBorder="1" applyAlignment="1">
      <alignment wrapText="1"/>
    </xf>
    <xf numFmtId="188" fontId="5" fillId="0" borderId="2" xfId="0" applyNumberFormat="1" applyFont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189" fontId="8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18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/>
    </xf>
    <xf numFmtId="188" fontId="4" fillId="0" borderId="2" xfId="0" applyNumberFormat="1" applyFont="1" applyFill="1" applyBorder="1" applyAlignment="1">
      <alignment wrapText="1"/>
    </xf>
    <xf numFmtId="188" fontId="4" fillId="0" borderId="2" xfId="0" applyNumberFormat="1" applyFont="1" applyFill="1" applyBorder="1" applyAlignment="1">
      <alignment vertical="top" wrapText="1"/>
    </xf>
    <xf numFmtId="188" fontId="4" fillId="0" borderId="2" xfId="0" applyNumberFormat="1" applyFont="1" applyFill="1" applyBorder="1" applyAlignment="1">
      <alignment horizontal="center" wrapText="1"/>
    </xf>
    <xf numFmtId="185" fontId="4" fillId="0" borderId="2" xfId="0" applyNumberFormat="1" applyFont="1" applyFill="1" applyBorder="1" applyAlignment="1">
      <alignment horizontal="center"/>
    </xf>
    <xf numFmtId="188" fontId="5" fillId="0" borderId="6" xfId="0" applyNumberFormat="1" applyFont="1" applyBorder="1" applyAlignment="1">
      <alignment horizontal="center" vertical="center" wrapText="1"/>
    </xf>
    <xf numFmtId="188" fontId="5" fillId="0" borderId="2" xfId="0" applyNumberFormat="1" applyFont="1" applyFill="1" applyBorder="1" applyAlignment="1">
      <alignment horizontal="center" vertical="center" wrapText="1"/>
    </xf>
    <xf numFmtId="188" fontId="5" fillId="0" borderId="7" xfId="0" applyNumberFormat="1" applyFont="1" applyBorder="1" applyAlignment="1">
      <alignment horizontal="center" vertical="center" wrapText="1"/>
    </xf>
    <xf numFmtId="188" fontId="4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justify"/>
    </xf>
    <xf numFmtId="190" fontId="4" fillId="0" borderId="2" xfId="0" applyNumberFormat="1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184" fontId="4" fillId="0" borderId="2" xfId="0" applyNumberFormat="1" applyFont="1" applyFill="1" applyBorder="1" applyAlignment="1">
      <alignment horizontal="center" vertical="justify" wrapText="1"/>
    </xf>
    <xf numFmtId="0" fontId="4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horizontal="center" vertical="justify" wrapText="1"/>
    </xf>
    <xf numFmtId="0" fontId="5" fillId="0" borderId="2" xfId="0" applyFont="1" applyFill="1" applyBorder="1" applyAlignment="1">
      <alignment horizontal="center" vertical="justify" wrapText="1"/>
    </xf>
    <xf numFmtId="2" fontId="4" fillId="0" borderId="2" xfId="0" applyNumberFormat="1" applyFont="1" applyFill="1" applyBorder="1" applyAlignment="1">
      <alignment horizontal="center" vertical="justify"/>
    </xf>
    <xf numFmtId="2" fontId="5" fillId="0" borderId="2" xfId="0" applyNumberFormat="1" applyFont="1" applyFill="1" applyBorder="1" applyAlignment="1">
      <alignment horizontal="center" vertical="justify"/>
    </xf>
    <xf numFmtId="185" fontId="5" fillId="0" borderId="2" xfId="0" applyNumberFormat="1" applyFont="1" applyFill="1" applyBorder="1" applyAlignment="1">
      <alignment horizontal="center" vertical="justify" wrapText="1"/>
    </xf>
    <xf numFmtId="188" fontId="4" fillId="0" borderId="2" xfId="0" applyNumberFormat="1" applyFont="1" applyFill="1" applyBorder="1" applyAlignment="1">
      <alignment horizontal="center" vertical="justify"/>
    </xf>
    <xf numFmtId="185" fontId="4" fillId="0" borderId="2" xfId="0" applyNumberFormat="1" applyFont="1" applyBorder="1" applyAlignment="1">
      <alignment horizontal="center" vertical="justify"/>
    </xf>
    <xf numFmtId="188" fontId="4" fillId="0" borderId="2" xfId="0" applyNumberFormat="1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1" fontId="4" fillId="0" borderId="2" xfId="0" applyNumberFormat="1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75" zoomScaleNormal="75" zoomScaleSheetLayoutView="75" workbookViewId="0" topLeftCell="A76">
      <selection activeCell="E87" sqref="E87"/>
    </sheetView>
  </sheetViews>
  <sheetFormatPr defaultColWidth="9.140625" defaultRowHeight="12.75"/>
  <cols>
    <col min="1" max="1" width="57.00390625" style="0" customWidth="1"/>
    <col min="2" max="2" width="14.00390625" style="0" customWidth="1"/>
    <col min="3" max="3" width="14.7109375" style="0" customWidth="1"/>
    <col min="4" max="4" width="13.00390625" style="0" customWidth="1"/>
    <col min="5" max="5" width="19.8515625" style="0" customWidth="1"/>
    <col min="6" max="6" width="9.28125" style="0" customWidth="1"/>
    <col min="7" max="7" width="14.140625" style="0" customWidth="1"/>
    <col min="8" max="8" width="10.7109375" style="0" customWidth="1"/>
    <col min="9" max="9" width="9.421875" style="0" customWidth="1"/>
    <col min="10" max="10" width="14.00390625" style="0" customWidth="1"/>
    <col min="11" max="11" width="17.57421875" style="0" customWidth="1"/>
    <col min="12" max="12" width="15.28125" style="0" customWidth="1"/>
    <col min="13" max="13" width="15.8515625" style="0" customWidth="1"/>
    <col min="14" max="14" width="20.421875" style="0" customWidth="1"/>
    <col min="15" max="15" width="30.8515625" style="0" customWidth="1"/>
  </cols>
  <sheetData>
    <row r="1" spans="13:15" ht="31.5" customHeight="1">
      <c r="M1" s="128" t="s">
        <v>130</v>
      </c>
      <c r="N1" s="128"/>
      <c r="O1" s="128"/>
    </row>
    <row r="2" spans="13:15" ht="31.5" customHeight="1">
      <c r="M2" s="128" t="s">
        <v>131</v>
      </c>
      <c r="N2" s="128"/>
      <c r="O2" s="128"/>
    </row>
    <row r="3" spans="13:15" ht="31.5" customHeight="1">
      <c r="M3" s="128" t="s">
        <v>132</v>
      </c>
      <c r="N3" s="128"/>
      <c r="O3" s="128"/>
    </row>
    <row r="4" spans="1:15" ht="24.75" customHeight="1">
      <c r="A4" s="69" t="s">
        <v>117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1"/>
    </row>
    <row r="5" spans="1:14" ht="29.25" customHeight="1">
      <c r="A5" s="131" t="s">
        <v>118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4"/>
    </row>
    <row r="6" ht="15">
      <c r="C6" s="3"/>
    </row>
    <row r="7" spans="1:15" ht="31.5" customHeight="1">
      <c r="A7" s="132" t="s">
        <v>74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04" t="s">
        <v>75</v>
      </c>
      <c r="M7" s="105"/>
      <c r="N7" s="105"/>
      <c r="O7" s="106"/>
    </row>
    <row r="8" spans="1:15" ht="45.75" customHeight="1">
      <c r="A8" s="100" t="s">
        <v>73</v>
      </c>
      <c r="B8" s="100" t="s">
        <v>33</v>
      </c>
      <c r="C8" s="100" t="s">
        <v>60</v>
      </c>
      <c r="D8" s="101" t="s">
        <v>61</v>
      </c>
      <c r="E8" s="101"/>
      <c r="F8" s="101"/>
      <c r="G8" s="101"/>
      <c r="H8" s="101"/>
      <c r="I8" s="101"/>
      <c r="J8" s="101"/>
      <c r="K8" s="73" t="s">
        <v>72</v>
      </c>
      <c r="L8" s="100" t="s">
        <v>33</v>
      </c>
      <c r="M8" s="100" t="s">
        <v>76</v>
      </c>
      <c r="N8" s="91" t="s">
        <v>77</v>
      </c>
      <c r="O8" s="107" t="s">
        <v>78</v>
      </c>
    </row>
    <row r="9" spans="1:15" ht="237.75" customHeight="1">
      <c r="A9" s="100"/>
      <c r="B9" s="100"/>
      <c r="C9" s="100"/>
      <c r="D9" s="7" t="s">
        <v>62</v>
      </c>
      <c r="E9" s="7" t="s">
        <v>63</v>
      </c>
      <c r="F9" s="7" t="s">
        <v>64</v>
      </c>
      <c r="G9" s="7" t="s">
        <v>65</v>
      </c>
      <c r="H9" s="8" t="s">
        <v>66</v>
      </c>
      <c r="I9" s="7" t="s">
        <v>67</v>
      </c>
      <c r="J9" s="7" t="s">
        <v>68</v>
      </c>
      <c r="K9" s="73"/>
      <c r="L9" s="100"/>
      <c r="M9" s="100"/>
      <c r="N9" s="92"/>
      <c r="O9" s="108"/>
    </row>
    <row r="10" spans="1:15" ht="18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</row>
    <row r="11" spans="1:15" ht="20.25" customHeight="1">
      <c r="A11" s="93" t="s">
        <v>26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2"/>
      <c r="O11" s="13"/>
    </row>
    <row r="12" spans="1:15" ht="31.5" customHeight="1">
      <c r="A12" s="93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2"/>
      <c r="O12" s="13"/>
    </row>
    <row r="13" spans="1:15" ht="48.75" customHeight="1">
      <c r="A13" s="14" t="s">
        <v>28</v>
      </c>
      <c r="B13" s="15"/>
      <c r="C13" s="16">
        <f>C14+C18</f>
        <v>1.9198710169491526</v>
      </c>
      <c r="D13" s="17">
        <f>D14+D18</f>
        <v>1.9198372881355934</v>
      </c>
      <c r="E13" s="9"/>
      <c r="F13" s="9"/>
      <c r="G13" s="18">
        <f>G14+G18</f>
        <v>0</v>
      </c>
      <c r="H13" s="18">
        <f>H14+H18</f>
        <v>0</v>
      </c>
      <c r="I13" s="17"/>
      <c r="J13" s="17">
        <f>J14+J18</f>
        <v>1.9198372881355934</v>
      </c>
      <c r="K13" s="15"/>
      <c r="L13" s="13"/>
      <c r="M13" s="13"/>
      <c r="N13" s="13"/>
      <c r="O13" s="13"/>
    </row>
    <row r="14" spans="1:15" ht="18">
      <c r="A14" s="14" t="s">
        <v>29</v>
      </c>
      <c r="B14" s="15" t="s">
        <v>127</v>
      </c>
      <c r="C14" s="17">
        <f>C17+C15+C16</f>
        <v>1.7453372881355933</v>
      </c>
      <c r="D14" s="17">
        <f>D15+D16+D17</f>
        <v>1.7453372881355933</v>
      </c>
      <c r="E14" s="18">
        <f aca="true" t="shared" si="0" ref="E14:J14">E15+E16+E17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7">
        <f t="shared" si="0"/>
        <v>1.7453372881355933</v>
      </c>
      <c r="K14" s="15"/>
      <c r="L14" s="13"/>
      <c r="M14" s="13"/>
      <c r="N14" s="13"/>
      <c r="O14" s="13"/>
    </row>
    <row r="15" spans="1:15" ht="54" customHeight="1">
      <c r="A15" s="19" t="s">
        <v>0</v>
      </c>
      <c r="B15" s="9" t="s">
        <v>3</v>
      </c>
      <c r="C15" s="20">
        <f>0.3331/1.18</f>
        <v>0.28228813559322036</v>
      </c>
      <c r="D15" s="17">
        <f>0.3331/1.18</f>
        <v>0.28228813559322036</v>
      </c>
      <c r="E15" s="15"/>
      <c r="F15" s="15"/>
      <c r="G15" s="15"/>
      <c r="H15" s="17"/>
      <c r="I15" s="17"/>
      <c r="J15" s="17">
        <f>0.3331/1.18</f>
        <v>0.28228813559322036</v>
      </c>
      <c r="K15" s="9" t="s">
        <v>69</v>
      </c>
      <c r="L15" s="13"/>
      <c r="M15" s="13"/>
      <c r="N15" s="21" t="s">
        <v>102</v>
      </c>
      <c r="O15" s="21" t="s">
        <v>84</v>
      </c>
    </row>
    <row r="16" spans="1:15" ht="56.25" customHeight="1">
      <c r="A16" s="19" t="s">
        <v>2</v>
      </c>
      <c r="B16" s="9" t="s">
        <v>1</v>
      </c>
      <c r="C16" s="20">
        <f>0.8637/1.18</f>
        <v>0.7319491525423729</v>
      </c>
      <c r="D16" s="17">
        <f>0.8637/1.18</f>
        <v>0.7319491525423729</v>
      </c>
      <c r="E16" s="15"/>
      <c r="F16" s="15"/>
      <c r="G16" s="15"/>
      <c r="H16" s="17"/>
      <c r="I16" s="17"/>
      <c r="J16" s="17">
        <f>0.8637/1.18</f>
        <v>0.7319491525423729</v>
      </c>
      <c r="K16" s="9" t="s">
        <v>69</v>
      </c>
      <c r="L16" s="13"/>
      <c r="M16" s="13"/>
      <c r="N16" s="21"/>
      <c r="O16" s="21"/>
    </row>
    <row r="17" spans="1:15" ht="78.75" customHeight="1">
      <c r="A17" s="19" t="s">
        <v>34</v>
      </c>
      <c r="B17" s="9" t="s">
        <v>115</v>
      </c>
      <c r="C17" s="20">
        <v>0.7311</v>
      </c>
      <c r="D17" s="17">
        <v>0.7311</v>
      </c>
      <c r="E17" s="15"/>
      <c r="F17" s="15"/>
      <c r="G17" s="15"/>
      <c r="H17" s="17"/>
      <c r="I17" s="17"/>
      <c r="J17" s="17">
        <v>0.7311</v>
      </c>
      <c r="K17" s="9" t="s">
        <v>69</v>
      </c>
      <c r="L17" s="21" t="s">
        <v>83</v>
      </c>
      <c r="M17" s="22">
        <v>0.29855</v>
      </c>
      <c r="N17" s="21" t="s">
        <v>102</v>
      </c>
      <c r="O17" s="21"/>
    </row>
    <row r="18" spans="1:15" ht="63.75" customHeight="1">
      <c r="A18" s="14" t="s">
        <v>58</v>
      </c>
      <c r="B18" s="9"/>
      <c r="C18" s="17">
        <f>C14*0.1</f>
        <v>0.17453372881355933</v>
      </c>
      <c r="D18" s="15">
        <v>0.1745</v>
      </c>
      <c r="E18" s="15"/>
      <c r="F18" s="15"/>
      <c r="G18" s="15"/>
      <c r="H18" s="17"/>
      <c r="I18" s="17"/>
      <c r="J18" s="15">
        <v>0.1745</v>
      </c>
      <c r="K18" s="9" t="s">
        <v>69</v>
      </c>
      <c r="L18" s="13"/>
      <c r="M18" s="22"/>
      <c r="N18" s="22"/>
      <c r="O18" s="21"/>
    </row>
    <row r="19" spans="1:15" ht="37.5" customHeight="1">
      <c r="A19" s="95" t="s">
        <v>85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  <c r="N19" s="5"/>
      <c r="O19" s="21"/>
    </row>
    <row r="20" spans="1:15" ht="139.5" customHeight="1">
      <c r="A20" s="21" t="s">
        <v>79</v>
      </c>
      <c r="B20" s="74"/>
      <c r="C20" s="102"/>
      <c r="D20" s="102"/>
      <c r="E20" s="102"/>
      <c r="F20" s="102"/>
      <c r="G20" s="102"/>
      <c r="H20" s="102"/>
      <c r="I20" s="102"/>
      <c r="J20" s="103"/>
      <c r="K20" s="6" t="s">
        <v>69</v>
      </c>
      <c r="L20" s="13"/>
      <c r="M20" s="22">
        <v>0.80098</v>
      </c>
      <c r="N20" s="21" t="s">
        <v>102</v>
      </c>
      <c r="O20" s="13"/>
    </row>
    <row r="21" spans="1:15" ht="101.25" customHeight="1">
      <c r="A21" s="21" t="s">
        <v>82</v>
      </c>
      <c r="B21" s="74"/>
      <c r="C21" s="102"/>
      <c r="D21" s="102"/>
      <c r="E21" s="102"/>
      <c r="F21" s="102"/>
      <c r="G21" s="102"/>
      <c r="H21" s="102"/>
      <c r="I21" s="102"/>
      <c r="J21" s="103"/>
      <c r="K21" s="6" t="s">
        <v>69</v>
      </c>
      <c r="L21" s="13"/>
      <c r="M21" s="22">
        <v>0.10309</v>
      </c>
      <c r="N21" s="21" t="s">
        <v>102</v>
      </c>
      <c r="O21" s="13"/>
    </row>
    <row r="22" spans="1:15" ht="93" customHeight="1">
      <c r="A22" s="21" t="s">
        <v>86</v>
      </c>
      <c r="B22" s="74"/>
      <c r="C22" s="102"/>
      <c r="D22" s="102"/>
      <c r="E22" s="102"/>
      <c r="F22" s="102"/>
      <c r="G22" s="102"/>
      <c r="H22" s="102"/>
      <c r="I22" s="102"/>
      <c r="J22" s="103"/>
      <c r="K22" s="6" t="s">
        <v>69</v>
      </c>
      <c r="L22" s="13"/>
      <c r="M22" s="22">
        <v>1.41375</v>
      </c>
      <c r="N22" s="21" t="s">
        <v>102</v>
      </c>
      <c r="O22" s="13"/>
    </row>
    <row r="23" spans="1:15" ht="84" customHeight="1">
      <c r="A23" s="21" t="s">
        <v>87</v>
      </c>
      <c r="B23" s="74"/>
      <c r="C23" s="102"/>
      <c r="D23" s="102"/>
      <c r="E23" s="102"/>
      <c r="F23" s="102"/>
      <c r="G23" s="102"/>
      <c r="H23" s="102"/>
      <c r="I23" s="102"/>
      <c r="J23" s="103"/>
      <c r="K23" s="6" t="s">
        <v>69</v>
      </c>
      <c r="L23" s="21" t="s">
        <v>88</v>
      </c>
      <c r="M23" s="22">
        <v>0.74155</v>
      </c>
      <c r="N23" s="21" t="s">
        <v>102</v>
      </c>
      <c r="O23" s="13"/>
    </row>
    <row r="24" spans="1:15" ht="53.25" customHeight="1">
      <c r="A24" s="21" t="s">
        <v>80</v>
      </c>
      <c r="B24" s="74"/>
      <c r="C24" s="102"/>
      <c r="D24" s="102"/>
      <c r="E24" s="102"/>
      <c r="F24" s="102"/>
      <c r="G24" s="102"/>
      <c r="H24" s="102"/>
      <c r="I24" s="102"/>
      <c r="J24" s="103"/>
      <c r="K24" s="6" t="s">
        <v>69</v>
      </c>
      <c r="L24" s="21" t="s">
        <v>81</v>
      </c>
      <c r="M24" s="22">
        <v>0.22601</v>
      </c>
      <c r="N24" s="21" t="s">
        <v>102</v>
      </c>
      <c r="O24" s="13"/>
    </row>
    <row r="25" spans="1:15" ht="37.5" customHeight="1">
      <c r="A25" s="14" t="s">
        <v>119</v>
      </c>
      <c r="B25" s="25"/>
      <c r="C25" s="26"/>
      <c r="D25" s="26"/>
      <c r="E25" s="26"/>
      <c r="F25" s="26"/>
      <c r="G25" s="26"/>
      <c r="H25" s="26"/>
      <c r="I25" s="26"/>
      <c r="J25" s="61">
        <f>J13</f>
        <v>1.9198372881355934</v>
      </c>
      <c r="K25" s="9"/>
      <c r="L25" s="13"/>
      <c r="M25" s="27">
        <v>3.584</v>
      </c>
      <c r="N25" s="27"/>
      <c r="O25" s="13"/>
    </row>
    <row r="26" spans="1:15" ht="40.5" customHeight="1">
      <c r="A26" s="93" t="s">
        <v>31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12"/>
      <c r="O26" s="13"/>
    </row>
    <row r="27" spans="1:15" ht="65.25" customHeight="1">
      <c r="A27" s="14" t="s">
        <v>38</v>
      </c>
      <c r="B27" s="15"/>
      <c r="C27" s="17">
        <f>C28+C30+C34</f>
        <v>52.21552149898927</v>
      </c>
      <c r="D27" s="17">
        <f>D28+D32+D34</f>
        <v>1.6434176271186443</v>
      </c>
      <c r="E27" s="15"/>
      <c r="F27" s="15"/>
      <c r="G27" s="17">
        <f>G30+G34</f>
        <v>50.572103871870624</v>
      </c>
      <c r="H27" s="18">
        <f>H34</f>
        <v>0</v>
      </c>
      <c r="I27" s="17"/>
      <c r="J27" s="17">
        <f>J28+J30+J34</f>
        <v>52.21552149898927</v>
      </c>
      <c r="K27" s="15"/>
      <c r="L27" s="13"/>
      <c r="M27" s="13"/>
      <c r="N27" s="13"/>
      <c r="O27" s="13"/>
    </row>
    <row r="28" spans="1:15" ht="18">
      <c r="A28" s="14" t="s">
        <v>29</v>
      </c>
      <c r="B28" s="9"/>
      <c r="C28" s="17">
        <f>C29</f>
        <v>0.7236</v>
      </c>
      <c r="D28" s="17">
        <f>D29</f>
        <v>0.7236</v>
      </c>
      <c r="E28" s="9"/>
      <c r="F28" s="9"/>
      <c r="G28" s="9"/>
      <c r="H28" s="9"/>
      <c r="I28" s="9"/>
      <c r="J28" s="17">
        <f>J29</f>
        <v>0.7236</v>
      </c>
      <c r="K28" s="9"/>
      <c r="L28" s="13"/>
      <c r="M28" s="13"/>
      <c r="N28" s="13"/>
      <c r="O28" s="13"/>
    </row>
    <row r="29" spans="1:15" ht="54">
      <c r="A29" s="19" t="s">
        <v>37</v>
      </c>
      <c r="B29" s="9" t="s">
        <v>116</v>
      </c>
      <c r="C29" s="20">
        <v>0.7236</v>
      </c>
      <c r="D29" s="20">
        <v>0.7236</v>
      </c>
      <c r="E29" s="9"/>
      <c r="F29" s="9"/>
      <c r="G29" s="9"/>
      <c r="H29" s="9"/>
      <c r="I29" s="9"/>
      <c r="J29" s="20">
        <v>0.7236</v>
      </c>
      <c r="K29" s="9" t="s">
        <v>69</v>
      </c>
      <c r="L29" s="21" t="s">
        <v>89</v>
      </c>
      <c r="M29" s="22">
        <v>0.67755</v>
      </c>
      <c r="N29" s="21" t="s">
        <v>102</v>
      </c>
      <c r="O29" s="13"/>
    </row>
    <row r="30" spans="1:15" ht="18">
      <c r="A30" s="14" t="s">
        <v>32</v>
      </c>
      <c r="B30" s="9"/>
      <c r="C30" s="17">
        <f>C31+C32</f>
        <v>51.41956149898927</v>
      </c>
      <c r="D30" s="17">
        <f>D31+D32</f>
        <v>0.8474576271186441</v>
      </c>
      <c r="E30" s="9"/>
      <c r="F30" s="9"/>
      <c r="G30" s="17">
        <f>G31</f>
        <v>50.572103871870624</v>
      </c>
      <c r="H30" s="9"/>
      <c r="I30" s="9"/>
      <c r="J30" s="17">
        <f>J31+J32</f>
        <v>51.41956149898927</v>
      </c>
      <c r="K30" s="9"/>
      <c r="L30" s="13"/>
      <c r="M30" s="13"/>
      <c r="N30" s="13"/>
      <c r="O30" s="13"/>
    </row>
    <row r="31" spans="1:15" ht="36">
      <c r="A31" s="19" t="s">
        <v>35</v>
      </c>
      <c r="B31" s="9"/>
      <c r="C31" s="20">
        <f>65.04584/1.09/1.18</f>
        <v>50.572103871870624</v>
      </c>
      <c r="D31" s="15"/>
      <c r="E31" s="9"/>
      <c r="F31" s="9"/>
      <c r="G31" s="20">
        <f>65.04584/1.09/1.18</f>
        <v>50.572103871870624</v>
      </c>
      <c r="H31" s="9"/>
      <c r="I31" s="9"/>
      <c r="J31" s="20">
        <f>65.04584/1.09/1.18</f>
        <v>50.572103871870624</v>
      </c>
      <c r="K31" s="9" t="s">
        <v>70</v>
      </c>
      <c r="L31" s="13"/>
      <c r="M31" s="13"/>
      <c r="N31" s="13"/>
      <c r="O31" s="13"/>
    </row>
    <row r="32" spans="1:15" ht="18">
      <c r="A32" s="19" t="s">
        <v>30</v>
      </c>
      <c r="B32" s="9"/>
      <c r="C32" s="20">
        <f>C33</f>
        <v>0.8474576271186441</v>
      </c>
      <c r="D32" s="17">
        <f>D33</f>
        <v>0.8474576271186441</v>
      </c>
      <c r="E32" s="20"/>
      <c r="F32" s="20"/>
      <c r="G32" s="9"/>
      <c r="H32" s="9"/>
      <c r="I32" s="9"/>
      <c r="J32" s="17">
        <f>J33</f>
        <v>0.8474576271186441</v>
      </c>
      <c r="K32" s="9"/>
      <c r="L32" s="13"/>
      <c r="M32" s="13"/>
      <c r="N32" s="13"/>
      <c r="O32" s="13"/>
    </row>
    <row r="33" spans="1:15" ht="54">
      <c r="A33" s="19" t="s">
        <v>36</v>
      </c>
      <c r="B33" s="9"/>
      <c r="C33" s="20">
        <f>1/1.18</f>
        <v>0.8474576271186441</v>
      </c>
      <c r="D33" s="20">
        <f>1/1.18</f>
        <v>0.8474576271186441</v>
      </c>
      <c r="E33" s="20"/>
      <c r="F33" s="20"/>
      <c r="G33" s="9"/>
      <c r="H33" s="9"/>
      <c r="I33" s="9"/>
      <c r="J33" s="20">
        <f>1/1.18</f>
        <v>0.8474576271186441</v>
      </c>
      <c r="K33" s="9" t="s">
        <v>69</v>
      </c>
      <c r="L33" s="13"/>
      <c r="M33" s="13"/>
      <c r="N33" s="13"/>
      <c r="O33" s="13"/>
    </row>
    <row r="34" spans="1:15" ht="54">
      <c r="A34" s="14" t="s">
        <v>59</v>
      </c>
      <c r="B34" s="15"/>
      <c r="C34" s="28">
        <v>0.07236</v>
      </c>
      <c r="D34" s="28">
        <v>0.07236</v>
      </c>
      <c r="E34" s="28"/>
      <c r="F34" s="28"/>
      <c r="G34" s="28"/>
      <c r="H34" s="28"/>
      <c r="I34" s="28"/>
      <c r="J34" s="28">
        <v>0.07236</v>
      </c>
      <c r="K34" s="9" t="s">
        <v>69</v>
      </c>
      <c r="L34" s="13"/>
      <c r="M34" s="13"/>
      <c r="N34" s="13"/>
      <c r="O34" s="13"/>
    </row>
    <row r="35" spans="1:15" ht="18">
      <c r="A35" s="95" t="s">
        <v>85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5"/>
      <c r="O35" s="13"/>
    </row>
    <row r="36" spans="1:15" ht="150" customHeight="1">
      <c r="A36" s="19" t="s">
        <v>90</v>
      </c>
      <c r="B36" s="93"/>
      <c r="C36" s="94"/>
      <c r="D36" s="94"/>
      <c r="E36" s="94"/>
      <c r="F36" s="94"/>
      <c r="G36" s="94"/>
      <c r="H36" s="94"/>
      <c r="I36" s="94"/>
      <c r="J36" s="98"/>
      <c r="K36" s="9" t="s">
        <v>69</v>
      </c>
      <c r="L36" s="13"/>
      <c r="M36" s="22">
        <v>0.11869</v>
      </c>
      <c r="N36" s="21" t="s">
        <v>102</v>
      </c>
      <c r="O36" s="13"/>
    </row>
    <row r="37" spans="1:15" ht="180" customHeight="1">
      <c r="A37" s="19" t="s">
        <v>91</v>
      </c>
      <c r="B37" s="93"/>
      <c r="C37" s="94"/>
      <c r="D37" s="94"/>
      <c r="E37" s="94"/>
      <c r="F37" s="94"/>
      <c r="G37" s="94"/>
      <c r="H37" s="94"/>
      <c r="I37" s="94"/>
      <c r="J37" s="98"/>
      <c r="K37" s="9" t="s">
        <v>69</v>
      </c>
      <c r="L37" s="13"/>
      <c r="M37" s="29">
        <v>1.13581</v>
      </c>
      <c r="N37" s="21" t="s">
        <v>102</v>
      </c>
      <c r="O37" s="13"/>
    </row>
    <row r="38" spans="1:15" ht="120" customHeight="1">
      <c r="A38" s="19" t="s">
        <v>93</v>
      </c>
      <c r="B38" s="93"/>
      <c r="C38" s="94"/>
      <c r="D38" s="94"/>
      <c r="E38" s="94"/>
      <c r="F38" s="94"/>
      <c r="G38" s="94"/>
      <c r="H38" s="94"/>
      <c r="I38" s="94"/>
      <c r="J38" s="98"/>
      <c r="K38" s="9" t="s">
        <v>69</v>
      </c>
      <c r="L38" s="21" t="s">
        <v>92</v>
      </c>
      <c r="M38" s="29">
        <v>0.39696</v>
      </c>
      <c r="N38" s="21" t="s">
        <v>102</v>
      </c>
      <c r="O38" s="13"/>
    </row>
    <row r="39" spans="1:15" ht="102.75" customHeight="1">
      <c r="A39" s="19" t="s">
        <v>94</v>
      </c>
      <c r="B39" s="93"/>
      <c r="C39" s="94"/>
      <c r="D39" s="94"/>
      <c r="E39" s="94"/>
      <c r="F39" s="94"/>
      <c r="G39" s="94"/>
      <c r="H39" s="94"/>
      <c r="I39" s="94"/>
      <c r="J39" s="98"/>
      <c r="K39" s="9" t="s">
        <v>69</v>
      </c>
      <c r="L39" s="13"/>
      <c r="M39" s="29">
        <v>0.46043</v>
      </c>
      <c r="N39" s="21" t="s">
        <v>102</v>
      </c>
      <c r="O39" s="13"/>
    </row>
    <row r="40" spans="1:15" ht="69.75" customHeight="1">
      <c r="A40" s="19" t="s">
        <v>95</v>
      </c>
      <c r="B40" s="93"/>
      <c r="C40" s="94"/>
      <c r="D40" s="94"/>
      <c r="E40" s="94"/>
      <c r="F40" s="94"/>
      <c r="G40" s="94"/>
      <c r="H40" s="94"/>
      <c r="I40" s="94"/>
      <c r="J40" s="98"/>
      <c r="K40" s="9" t="s">
        <v>69</v>
      </c>
      <c r="L40" s="13"/>
      <c r="M40" s="29">
        <v>0.12577</v>
      </c>
      <c r="N40" s="21" t="s">
        <v>102</v>
      </c>
      <c r="O40" s="13"/>
    </row>
    <row r="41" spans="1:15" ht="54.75" customHeight="1">
      <c r="A41" s="19" t="s">
        <v>96</v>
      </c>
      <c r="B41" s="93"/>
      <c r="C41" s="94"/>
      <c r="D41" s="94"/>
      <c r="E41" s="94"/>
      <c r="F41" s="94"/>
      <c r="G41" s="94"/>
      <c r="H41" s="94"/>
      <c r="I41" s="94"/>
      <c r="J41" s="98"/>
      <c r="K41" s="9" t="s">
        <v>69</v>
      </c>
      <c r="L41" s="13" t="s">
        <v>97</v>
      </c>
      <c r="M41" s="13">
        <v>0.43753</v>
      </c>
      <c r="N41" s="21" t="s">
        <v>102</v>
      </c>
      <c r="O41" s="13"/>
    </row>
    <row r="42" spans="1:15" ht="36">
      <c r="A42" s="14" t="s">
        <v>120</v>
      </c>
      <c r="B42" s="30"/>
      <c r="C42" s="31"/>
      <c r="D42" s="31"/>
      <c r="E42" s="31"/>
      <c r="F42" s="31"/>
      <c r="G42" s="31"/>
      <c r="H42" s="31"/>
      <c r="I42" s="31"/>
      <c r="J42" s="62">
        <f>J27</f>
        <v>52.21552149898927</v>
      </c>
      <c r="K42" s="9"/>
      <c r="L42" s="13"/>
      <c r="M42" s="27">
        <v>3.353</v>
      </c>
      <c r="N42" s="27"/>
      <c r="O42" s="13"/>
    </row>
    <row r="43" spans="1:15" ht="25.5" customHeight="1">
      <c r="A43" s="93" t="s">
        <v>39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12"/>
      <c r="O43" s="13"/>
    </row>
    <row r="44" spans="1:15" ht="57" customHeight="1">
      <c r="A44" s="32" t="s">
        <v>43</v>
      </c>
      <c r="B44" s="15"/>
      <c r="C44" s="33">
        <f>C48+C45</f>
        <v>51.0817966101695</v>
      </c>
      <c r="D44" s="33">
        <f>D45+D48</f>
        <v>47.2677966101695</v>
      </c>
      <c r="E44" s="15"/>
      <c r="F44" s="15"/>
      <c r="G44" s="15">
        <f>G48</f>
        <v>3.814</v>
      </c>
      <c r="H44" s="15">
        <f>H48</f>
        <v>0.3814000000000001</v>
      </c>
      <c r="I44" s="15"/>
      <c r="J44" s="33">
        <f>J45+J48</f>
        <v>51.0817966101695</v>
      </c>
      <c r="K44" s="15"/>
      <c r="L44" s="13"/>
      <c r="M44" s="13"/>
      <c r="N44" s="13"/>
      <c r="O44" s="13"/>
    </row>
    <row r="45" spans="1:15" ht="36">
      <c r="A45" s="14" t="s">
        <v>29</v>
      </c>
      <c r="B45" s="14"/>
      <c r="C45" s="34">
        <f>D45</f>
        <v>47.2677966101695</v>
      </c>
      <c r="D45" s="33">
        <f>D46+D47</f>
        <v>47.2677966101695</v>
      </c>
      <c r="E45" s="9"/>
      <c r="F45" s="9"/>
      <c r="G45" s="9"/>
      <c r="H45" s="9"/>
      <c r="I45" s="9"/>
      <c r="J45" s="33">
        <f>J46+J47</f>
        <v>47.2677966101695</v>
      </c>
      <c r="K45" s="35" t="s">
        <v>71</v>
      </c>
      <c r="L45" s="13"/>
      <c r="M45" s="13"/>
      <c r="N45" s="13"/>
      <c r="O45" s="13"/>
    </row>
    <row r="46" spans="1:15" ht="36">
      <c r="A46" s="19" t="s">
        <v>40</v>
      </c>
      <c r="B46" s="9">
        <v>1200</v>
      </c>
      <c r="C46" s="34">
        <f>1200*24000/1000000/1.18</f>
        <v>24.40677966101695</v>
      </c>
      <c r="D46" s="34">
        <f>1200*24000/1000000/1.18</f>
        <v>24.40677966101695</v>
      </c>
      <c r="E46" s="15"/>
      <c r="F46" s="15"/>
      <c r="G46" s="15"/>
      <c r="H46" s="15"/>
      <c r="I46" s="15"/>
      <c r="J46" s="34">
        <f>1200*24000/1000000/1.18</f>
        <v>24.40677966101695</v>
      </c>
      <c r="K46" s="35" t="s">
        <v>71</v>
      </c>
      <c r="L46" s="13"/>
      <c r="M46" s="13"/>
      <c r="N46" s="13"/>
      <c r="O46" s="129"/>
    </row>
    <row r="47" spans="1:15" ht="36">
      <c r="A47" s="19" t="s">
        <v>41</v>
      </c>
      <c r="B47" s="9">
        <v>1124</v>
      </c>
      <c r="C47" s="34">
        <f>1124*24000/1000000/1.18</f>
        <v>22.861016949152543</v>
      </c>
      <c r="D47" s="34">
        <f>1124*24000/1000000/1.18</f>
        <v>22.861016949152543</v>
      </c>
      <c r="E47" s="36"/>
      <c r="F47" s="19"/>
      <c r="G47" s="19"/>
      <c r="H47" s="19"/>
      <c r="I47" s="19"/>
      <c r="J47" s="34">
        <f>1124*24000/1000000/1.18</f>
        <v>22.861016949152543</v>
      </c>
      <c r="K47" s="35" t="s">
        <v>71</v>
      </c>
      <c r="L47" s="13"/>
      <c r="M47" s="13"/>
      <c r="N47" s="13"/>
      <c r="O47" s="130"/>
    </row>
    <row r="48" spans="1:15" ht="29.25" customHeight="1">
      <c r="A48" s="37" t="s">
        <v>42</v>
      </c>
      <c r="B48" s="38"/>
      <c r="C48" s="15">
        <f>C49+C50</f>
        <v>3.814</v>
      </c>
      <c r="D48" s="39">
        <f>D49+D50</f>
        <v>0</v>
      </c>
      <c r="E48" s="36"/>
      <c r="F48" s="19"/>
      <c r="G48" s="15">
        <f>G49+G50</f>
        <v>3.814</v>
      </c>
      <c r="H48" s="15">
        <f>H49+H50</f>
        <v>0.3814000000000001</v>
      </c>
      <c r="I48" s="15"/>
      <c r="J48" s="15">
        <f>J49+J50</f>
        <v>3.814</v>
      </c>
      <c r="K48" s="9"/>
      <c r="L48" s="13"/>
      <c r="M48" s="13"/>
      <c r="N48" s="13"/>
      <c r="O48" s="13"/>
    </row>
    <row r="49" spans="1:15" ht="126">
      <c r="A49" s="40" t="s">
        <v>55</v>
      </c>
      <c r="B49" s="38"/>
      <c r="C49" s="9">
        <v>2.712</v>
      </c>
      <c r="D49" s="41"/>
      <c r="E49" s="36"/>
      <c r="F49" s="19"/>
      <c r="G49" s="9">
        <v>2.712</v>
      </c>
      <c r="H49" s="9">
        <f>G49*0.1</f>
        <v>0.27120000000000005</v>
      </c>
      <c r="I49" s="9"/>
      <c r="J49" s="9">
        <v>2.712</v>
      </c>
      <c r="K49" s="9" t="s">
        <v>70</v>
      </c>
      <c r="L49" s="13"/>
      <c r="M49" s="13"/>
      <c r="N49" s="13"/>
      <c r="O49" s="42" t="s">
        <v>107</v>
      </c>
    </row>
    <row r="50" spans="1:15" ht="72">
      <c r="A50" s="40" t="s">
        <v>54</v>
      </c>
      <c r="B50" s="38"/>
      <c r="C50" s="9">
        <v>1.102</v>
      </c>
      <c r="D50" s="41"/>
      <c r="E50" s="36"/>
      <c r="F50" s="19"/>
      <c r="G50" s="9">
        <v>1.102</v>
      </c>
      <c r="H50" s="9">
        <f>G50*0.1</f>
        <v>0.11020000000000002</v>
      </c>
      <c r="I50" s="9"/>
      <c r="J50" s="9">
        <v>1.102</v>
      </c>
      <c r="K50" s="9" t="s">
        <v>70</v>
      </c>
      <c r="L50" s="13"/>
      <c r="M50" s="29">
        <v>0.625456</v>
      </c>
      <c r="N50" s="43" t="s">
        <v>103</v>
      </c>
      <c r="O50" s="42" t="s">
        <v>100</v>
      </c>
    </row>
    <row r="51" spans="1:15" s="1" customFormat="1" ht="30" customHeight="1">
      <c r="A51" s="95" t="s">
        <v>85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7"/>
      <c r="N51" s="65"/>
      <c r="O51" s="44"/>
    </row>
    <row r="52" spans="1:15" s="1" customFormat="1" ht="36.75" customHeight="1">
      <c r="A52" s="110" t="s">
        <v>105</v>
      </c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3"/>
      <c r="M52" s="45">
        <v>1.68</v>
      </c>
      <c r="N52" s="51" t="s">
        <v>103</v>
      </c>
      <c r="O52" s="117" t="s">
        <v>109</v>
      </c>
    </row>
    <row r="53" spans="1:15" s="1" customFormat="1" ht="98.25" customHeight="1">
      <c r="A53" s="110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46">
        <v>5.991</v>
      </c>
      <c r="N53" s="66" t="s">
        <v>106</v>
      </c>
      <c r="O53" s="117"/>
    </row>
    <row r="54" spans="1:15" ht="36">
      <c r="A54" s="47" t="s">
        <v>121</v>
      </c>
      <c r="B54" s="118"/>
      <c r="C54" s="118"/>
      <c r="D54" s="118"/>
      <c r="E54" s="118"/>
      <c r="F54" s="118"/>
      <c r="G54" s="118"/>
      <c r="H54" s="118"/>
      <c r="I54" s="118"/>
      <c r="J54" s="33">
        <f>J44</f>
        <v>51.0817966101695</v>
      </c>
      <c r="K54" s="24"/>
      <c r="L54" s="49"/>
      <c r="M54" s="64">
        <f>M52+M53+0.6255</f>
        <v>8.2965</v>
      </c>
      <c r="N54" s="50"/>
      <c r="O54" s="42"/>
    </row>
    <row r="55" spans="1:15" ht="27" customHeight="1">
      <c r="A55" s="93" t="s">
        <v>44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12"/>
      <c r="O55" s="13"/>
    </row>
    <row r="56" spans="1:15" ht="29.25" customHeight="1">
      <c r="A56" s="93" t="s">
        <v>31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12"/>
      <c r="O56" s="13"/>
    </row>
    <row r="57" spans="1:15" ht="68.25" customHeight="1">
      <c r="A57" s="14" t="s">
        <v>47</v>
      </c>
      <c r="B57" s="14"/>
      <c r="C57" s="17">
        <f>C58+C65+C68</f>
        <v>13.650491949152542</v>
      </c>
      <c r="D57" s="15"/>
      <c r="E57" s="9"/>
      <c r="F57" s="9"/>
      <c r="G57" s="17">
        <f>G58+G65+G68</f>
        <v>13.650445762711865</v>
      </c>
      <c r="H57" s="33">
        <f>H58+H65+H68</f>
        <v>1.5666445762711865</v>
      </c>
      <c r="I57" s="33"/>
      <c r="J57" s="17">
        <f>J58+J65+J68</f>
        <v>13.650487288135594</v>
      </c>
      <c r="K57" s="14"/>
      <c r="L57" s="13"/>
      <c r="M57" s="13"/>
      <c r="N57" s="21"/>
      <c r="O57" s="13"/>
    </row>
    <row r="58" spans="1:15" ht="18">
      <c r="A58" s="14" t="s">
        <v>29</v>
      </c>
      <c r="B58" s="15" t="s">
        <v>128</v>
      </c>
      <c r="C58" s="17">
        <f>C59</f>
        <v>8.341741525423728</v>
      </c>
      <c r="D58" s="15"/>
      <c r="E58" s="9"/>
      <c r="F58" s="9"/>
      <c r="G58" s="20">
        <f>G59</f>
        <v>8.3417</v>
      </c>
      <c r="H58" s="34">
        <f>H59</f>
        <v>0.83417</v>
      </c>
      <c r="I58" s="34"/>
      <c r="J58" s="17">
        <f>J59</f>
        <v>8.341741525423728</v>
      </c>
      <c r="K58" s="19"/>
      <c r="L58" s="13"/>
      <c r="M58" s="13"/>
      <c r="N58" s="21"/>
      <c r="O58" s="13"/>
    </row>
    <row r="59" spans="1:15" ht="18">
      <c r="A59" s="14" t="s">
        <v>45</v>
      </c>
      <c r="B59" s="15" t="s">
        <v>128</v>
      </c>
      <c r="C59" s="17">
        <f>C60+C61+C62+C63+C64</f>
        <v>8.341741525423728</v>
      </c>
      <c r="D59" s="15"/>
      <c r="E59" s="15"/>
      <c r="F59" s="15"/>
      <c r="G59" s="17">
        <v>8.3417</v>
      </c>
      <c r="H59" s="33">
        <f aca="true" t="shared" si="1" ref="H59:H64">G59*0.1</f>
        <v>0.83417</v>
      </c>
      <c r="I59" s="33"/>
      <c r="J59" s="17">
        <f>J60+J61+J62+J63+J64</f>
        <v>8.341741525423728</v>
      </c>
      <c r="K59" s="15"/>
      <c r="L59" s="13"/>
      <c r="M59" s="13"/>
      <c r="N59" s="21"/>
      <c r="O59" s="13"/>
    </row>
    <row r="60" spans="1:15" ht="60" customHeight="1">
      <c r="A60" s="19" t="s">
        <v>4</v>
      </c>
      <c r="B60" s="9" t="s">
        <v>5</v>
      </c>
      <c r="C60" s="20">
        <f>0.5195/1.18</f>
        <v>0.44025423728813556</v>
      </c>
      <c r="D60" s="15"/>
      <c r="E60" s="15"/>
      <c r="F60" s="15"/>
      <c r="G60" s="20">
        <f>0.5195/1.18</f>
        <v>0.44025423728813556</v>
      </c>
      <c r="H60" s="33">
        <f t="shared" si="1"/>
        <v>0.04402542372881356</v>
      </c>
      <c r="I60" s="33"/>
      <c r="J60" s="20">
        <f>0.5195/1.18</f>
        <v>0.44025423728813556</v>
      </c>
      <c r="K60" s="91" t="s">
        <v>70</v>
      </c>
      <c r="L60" s="13"/>
      <c r="M60" s="13"/>
      <c r="N60" s="107" t="s">
        <v>104</v>
      </c>
      <c r="O60" s="107" t="s">
        <v>98</v>
      </c>
    </row>
    <row r="61" spans="1:15" ht="54">
      <c r="A61" s="19" t="s">
        <v>48</v>
      </c>
      <c r="B61" s="9" t="s">
        <v>52</v>
      </c>
      <c r="C61" s="20">
        <f>1.328/1.18</f>
        <v>1.1254237288135593</v>
      </c>
      <c r="D61" s="15"/>
      <c r="E61" s="15"/>
      <c r="F61" s="15"/>
      <c r="G61" s="20">
        <f>1.328/1.18</f>
        <v>1.1254237288135593</v>
      </c>
      <c r="H61" s="33">
        <f t="shared" si="1"/>
        <v>0.11254237288135593</v>
      </c>
      <c r="I61" s="33"/>
      <c r="J61" s="20">
        <f>1.328/1.18</f>
        <v>1.1254237288135593</v>
      </c>
      <c r="K61" s="72"/>
      <c r="L61" s="13"/>
      <c r="M61" s="13"/>
      <c r="N61" s="109"/>
      <c r="O61" s="109"/>
    </row>
    <row r="62" spans="1:15" ht="54">
      <c r="A62" s="19" t="s">
        <v>6</v>
      </c>
      <c r="B62" s="9" t="s">
        <v>7</v>
      </c>
      <c r="C62" s="20">
        <f>0.795755/1.18</f>
        <v>0.6743686440677966</v>
      </c>
      <c r="D62" s="15"/>
      <c r="E62" s="15"/>
      <c r="F62" s="15"/>
      <c r="G62" s="20">
        <f>0.795755/1.18</f>
        <v>0.6743686440677966</v>
      </c>
      <c r="H62" s="33">
        <f t="shared" si="1"/>
        <v>0.06743686440677966</v>
      </c>
      <c r="I62" s="33"/>
      <c r="J62" s="20">
        <f>0.795755/1.18</f>
        <v>0.6743686440677966</v>
      </c>
      <c r="K62" s="72"/>
      <c r="L62" s="13"/>
      <c r="M62" s="13"/>
      <c r="N62" s="108"/>
      <c r="O62" s="108"/>
    </row>
    <row r="63" spans="1:15" ht="58.5" customHeight="1">
      <c r="A63" s="19" t="s">
        <v>49</v>
      </c>
      <c r="B63" s="9" t="s">
        <v>8</v>
      </c>
      <c r="C63" s="20">
        <f>300*4000/1.18/1000000</f>
        <v>1.0169491525423728</v>
      </c>
      <c r="D63" s="15"/>
      <c r="E63" s="15"/>
      <c r="F63" s="15"/>
      <c r="G63" s="20">
        <f>300*4000/1.18/1000000</f>
        <v>1.0169491525423728</v>
      </c>
      <c r="H63" s="33">
        <f t="shared" si="1"/>
        <v>0.1016949152542373</v>
      </c>
      <c r="I63" s="33"/>
      <c r="J63" s="20">
        <f>300*4000/1.18/1000000</f>
        <v>1.0169491525423728</v>
      </c>
      <c r="K63" s="72"/>
      <c r="L63" s="13"/>
      <c r="M63" s="13"/>
      <c r="N63" s="107" t="s">
        <v>103</v>
      </c>
      <c r="O63" s="107" t="s">
        <v>99</v>
      </c>
    </row>
    <row r="64" spans="1:15" ht="42.75" customHeight="1">
      <c r="A64" s="19" t="s">
        <v>50</v>
      </c>
      <c r="B64" s="9" t="s">
        <v>51</v>
      </c>
      <c r="C64" s="20">
        <f>1500*4000/1000000/1.18</f>
        <v>5.084745762711865</v>
      </c>
      <c r="D64" s="15"/>
      <c r="E64" s="15"/>
      <c r="F64" s="15"/>
      <c r="G64" s="20">
        <f>1500*4000/1000000/1.18</f>
        <v>5.084745762711865</v>
      </c>
      <c r="H64" s="34">
        <f t="shared" si="1"/>
        <v>0.5084745762711865</v>
      </c>
      <c r="I64" s="34"/>
      <c r="J64" s="20">
        <f>1500*4000/1000000/1.18</f>
        <v>5.084745762711865</v>
      </c>
      <c r="K64" s="92"/>
      <c r="L64" s="13"/>
      <c r="M64" s="13"/>
      <c r="N64" s="108"/>
      <c r="O64" s="108"/>
    </row>
    <row r="65" spans="1:15" s="1" customFormat="1" ht="24" customHeight="1">
      <c r="A65" s="14" t="s">
        <v>32</v>
      </c>
      <c r="B65" s="9"/>
      <c r="C65" s="17">
        <f>C66</f>
        <v>5.084745762711865</v>
      </c>
      <c r="D65" s="15"/>
      <c r="E65" s="15"/>
      <c r="F65" s="15"/>
      <c r="G65" s="17">
        <f aca="true" t="shared" si="2" ref="G65:J66">G66</f>
        <v>5.084745762711865</v>
      </c>
      <c r="H65" s="33">
        <f t="shared" si="2"/>
        <v>0.5084745762711865</v>
      </c>
      <c r="I65" s="33"/>
      <c r="J65" s="17">
        <f t="shared" si="2"/>
        <v>5.084745762711865</v>
      </c>
      <c r="K65" s="9"/>
      <c r="L65" s="13"/>
      <c r="M65" s="13"/>
      <c r="N65" s="13"/>
      <c r="O65" s="13"/>
    </row>
    <row r="66" spans="1:15" s="1" customFormat="1" ht="24.75" customHeight="1">
      <c r="A66" s="14" t="s">
        <v>45</v>
      </c>
      <c r="B66" s="9"/>
      <c r="C66" s="20">
        <f>C67</f>
        <v>5.084745762711865</v>
      </c>
      <c r="D66" s="15"/>
      <c r="E66" s="15"/>
      <c r="F66" s="15"/>
      <c r="G66" s="17">
        <f t="shared" si="2"/>
        <v>5.084745762711865</v>
      </c>
      <c r="H66" s="33">
        <f t="shared" si="2"/>
        <v>0.5084745762711865</v>
      </c>
      <c r="I66" s="33"/>
      <c r="J66" s="17">
        <f t="shared" si="2"/>
        <v>5.084745762711865</v>
      </c>
      <c r="K66" s="9"/>
      <c r="L66" s="13"/>
      <c r="M66" s="13"/>
      <c r="N66" s="13"/>
      <c r="O66" s="13"/>
    </row>
    <row r="67" spans="1:15" s="1" customFormat="1" ht="96.75" customHeight="1">
      <c r="A67" s="19" t="s">
        <v>53</v>
      </c>
      <c r="B67" s="9" t="s">
        <v>46</v>
      </c>
      <c r="C67" s="20">
        <f>6/1.18</f>
        <v>5.084745762711865</v>
      </c>
      <c r="D67" s="15"/>
      <c r="E67" s="15"/>
      <c r="F67" s="15"/>
      <c r="G67" s="20">
        <f>6/1.18</f>
        <v>5.084745762711865</v>
      </c>
      <c r="H67" s="33">
        <f>G67*0.1</f>
        <v>0.5084745762711865</v>
      </c>
      <c r="I67" s="33"/>
      <c r="J67" s="20">
        <f>6/1.18</f>
        <v>5.084745762711865</v>
      </c>
      <c r="K67" s="9" t="s">
        <v>70</v>
      </c>
      <c r="L67" s="13"/>
      <c r="M67" s="13"/>
      <c r="N67" s="51" t="s">
        <v>103</v>
      </c>
      <c r="O67" s="7" t="s">
        <v>99</v>
      </c>
    </row>
    <row r="68" spans="1:15" s="1" customFormat="1" ht="165" customHeight="1">
      <c r="A68" s="14" t="s">
        <v>59</v>
      </c>
      <c r="B68" s="9"/>
      <c r="C68" s="17">
        <f>(C58-C63-C64)*0.1</f>
        <v>0.22400466101694905</v>
      </c>
      <c r="D68" s="15"/>
      <c r="E68" s="15"/>
      <c r="F68" s="15"/>
      <c r="G68" s="15">
        <v>0.224</v>
      </c>
      <c r="H68" s="33">
        <v>0.224</v>
      </c>
      <c r="I68" s="33"/>
      <c r="J68" s="15">
        <v>0.224</v>
      </c>
      <c r="K68" s="9" t="s">
        <v>70</v>
      </c>
      <c r="L68" s="13"/>
      <c r="M68" s="51">
        <v>0.239008</v>
      </c>
      <c r="N68" s="51" t="s">
        <v>103</v>
      </c>
      <c r="O68" s="21" t="s">
        <v>101</v>
      </c>
    </row>
    <row r="69" spans="1:15" s="1" customFormat="1" ht="39" customHeight="1">
      <c r="A69" s="47" t="s">
        <v>122</v>
      </c>
      <c r="B69" s="23"/>
      <c r="C69" s="52"/>
      <c r="D69" s="12"/>
      <c r="E69" s="12"/>
      <c r="F69" s="12"/>
      <c r="G69" s="12"/>
      <c r="H69" s="48"/>
      <c r="I69" s="48"/>
      <c r="J69" s="63">
        <f>C57</f>
        <v>13.650491949152542</v>
      </c>
      <c r="K69" s="23"/>
      <c r="L69" s="49"/>
      <c r="M69" s="68">
        <f>M68</f>
        <v>0.239008</v>
      </c>
      <c r="N69" s="67"/>
      <c r="O69" s="44"/>
    </row>
    <row r="70" spans="1:15" ht="27" customHeight="1">
      <c r="A70" s="93" t="s">
        <v>39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12"/>
      <c r="O70" s="13"/>
    </row>
    <row r="71" spans="1:15" ht="36">
      <c r="A71" s="14" t="s">
        <v>9</v>
      </c>
      <c r="B71" s="75"/>
      <c r="C71" s="76">
        <f>C72+C81</f>
        <v>48.454</v>
      </c>
      <c r="D71" s="77"/>
      <c r="E71" s="77">
        <f>E72</f>
        <v>14.894</v>
      </c>
      <c r="F71" s="77"/>
      <c r="G71" s="78">
        <f>G81</f>
        <v>33.56</v>
      </c>
      <c r="H71" s="77">
        <f>H81</f>
        <v>3.3560000000000003</v>
      </c>
      <c r="I71" s="77"/>
      <c r="J71" s="78">
        <f>J72+J81</f>
        <v>48.454</v>
      </c>
      <c r="K71" s="15"/>
      <c r="L71" s="13"/>
      <c r="M71" s="13"/>
      <c r="N71" s="13"/>
      <c r="O71" s="13"/>
    </row>
    <row r="72" spans="1:15" s="2" customFormat="1" ht="36">
      <c r="A72" s="14" t="s">
        <v>12</v>
      </c>
      <c r="B72" s="79" t="s">
        <v>129</v>
      </c>
      <c r="C72" s="79">
        <f>C74+C75+C76+C77+C78+C79+C80</f>
        <v>14.894</v>
      </c>
      <c r="D72" s="77"/>
      <c r="E72" s="77">
        <v>14.894</v>
      </c>
      <c r="F72" s="77"/>
      <c r="G72" s="77"/>
      <c r="H72" s="77"/>
      <c r="I72" s="77"/>
      <c r="J72" s="77">
        <v>14.894</v>
      </c>
      <c r="K72" s="35" t="s">
        <v>71</v>
      </c>
      <c r="L72" s="53"/>
      <c r="M72" s="53"/>
      <c r="N72" s="53"/>
      <c r="O72" s="53"/>
    </row>
    <row r="73" spans="1:15" s="2" customFormat="1" ht="18">
      <c r="A73" s="54" t="s">
        <v>10</v>
      </c>
      <c r="B73" s="80"/>
      <c r="C73" s="75"/>
      <c r="D73" s="77"/>
      <c r="E73" s="77"/>
      <c r="F73" s="77"/>
      <c r="G73" s="77"/>
      <c r="H73" s="77"/>
      <c r="I73" s="77"/>
      <c r="J73" s="77"/>
      <c r="K73" s="41"/>
      <c r="L73" s="53"/>
      <c r="M73" s="53"/>
      <c r="N73" s="53"/>
      <c r="O73" s="53"/>
    </row>
    <row r="74" spans="1:15" s="2" customFormat="1" ht="18" customHeight="1">
      <c r="A74" s="54" t="s">
        <v>11</v>
      </c>
      <c r="B74" s="75" t="s">
        <v>13</v>
      </c>
      <c r="C74" s="75">
        <v>9.605</v>
      </c>
      <c r="D74" s="77"/>
      <c r="E74" s="75">
        <v>9.605</v>
      </c>
      <c r="F74" s="81"/>
      <c r="G74" s="81"/>
      <c r="H74" s="81"/>
      <c r="I74" s="81"/>
      <c r="J74" s="75">
        <v>9.605</v>
      </c>
      <c r="K74" s="99" t="s">
        <v>71</v>
      </c>
      <c r="L74" s="91" t="s">
        <v>110</v>
      </c>
      <c r="M74" s="121">
        <v>13.6151</v>
      </c>
      <c r="N74" s="91" t="s">
        <v>113</v>
      </c>
      <c r="O74" s="119" t="s">
        <v>112</v>
      </c>
    </row>
    <row r="75" spans="1:15" s="2" customFormat="1" ht="123.75" customHeight="1">
      <c r="A75" s="54" t="s">
        <v>14</v>
      </c>
      <c r="B75" s="75" t="s">
        <v>15</v>
      </c>
      <c r="C75" s="75">
        <v>0.45</v>
      </c>
      <c r="D75" s="77"/>
      <c r="E75" s="75">
        <v>0.45</v>
      </c>
      <c r="F75" s="81"/>
      <c r="G75" s="81"/>
      <c r="H75" s="81"/>
      <c r="I75" s="81"/>
      <c r="J75" s="75">
        <v>0.45</v>
      </c>
      <c r="K75" s="99"/>
      <c r="L75" s="92"/>
      <c r="M75" s="122"/>
      <c r="N75" s="72"/>
      <c r="O75" s="120"/>
    </row>
    <row r="76" spans="1:15" s="2" customFormat="1" ht="54">
      <c r="A76" s="19" t="s">
        <v>16</v>
      </c>
      <c r="B76" s="75" t="s">
        <v>17</v>
      </c>
      <c r="C76" s="75">
        <v>2.052</v>
      </c>
      <c r="D76" s="77"/>
      <c r="E76" s="75">
        <v>2.052</v>
      </c>
      <c r="F76" s="81"/>
      <c r="G76" s="81"/>
      <c r="H76" s="81"/>
      <c r="I76" s="81"/>
      <c r="J76" s="75">
        <v>2.052</v>
      </c>
      <c r="K76" s="99"/>
      <c r="L76" s="53"/>
      <c r="M76" s="53"/>
      <c r="N76" s="72"/>
      <c r="O76" s="6" t="s">
        <v>114</v>
      </c>
    </row>
    <row r="77" spans="1:15" s="2" customFormat="1" ht="19.5" customHeight="1">
      <c r="A77" s="19" t="s">
        <v>18</v>
      </c>
      <c r="B77" s="41" t="s">
        <v>19</v>
      </c>
      <c r="C77" s="41">
        <v>1.906</v>
      </c>
      <c r="D77" s="15"/>
      <c r="E77" s="41">
        <v>1.906</v>
      </c>
      <c r="F77" s="9"/>
      <c r="G77" s="9"/>
      <c r="H77" s="9"/>
      <c r="I77" s="9"/>
      <c r="J77" s="41">
        <v>1.906</v>
      </c>
      <c r="K77" s="99"/>
      <c r="L77" s="125"/>
      <c r="M77" s="121">
        <v>0.4802</v>
      </c>
      <c r="N77" s="72"/>
      <c r="O77" s="119" t="s">
        <v>111</v>
      </c>
    </row>
    <row r="78" spans="1:15" s="2" customFormat="1" ht="18">
      <c r="A78" s="19" t="s">
        <v>20</v>
      </c>
      <c r="B78" s="41" t="s">
        <v>21</v>
      </c>
      <c r="C78" s="41">
        <v>0.244</v>
      </c>
      <c r="D78" s="15"/>
      <c r="E78" s="41">
        <v>0.244</v>
      </c>
      <c r="F78" s="9"/>
      <c r="G78" s="9"/>
      <c r="H78" s="9"/>
      <c r="I78" s="9"/>
      <c r="J78" s="41">
        <v>0.244</v>
      </c>
      <c r="K78" s="99"/>
      <c r="L78" s="126"/>
      <c r="M78" s="123"/>
      <c r="N78" s="72"/>
      <c r="O78" s="124"/>
    </row>
    <row r="79" spans="1:15" s="2" customFormat="1" ht="18">
      <c r="A79" s="19" t="s">
        <v>22</v>
      </c>
      <c r="B79" s="41" t="s">
        <v>23</v>
      </c>
      <c r="C79" s="41">
        <v>0.448</v>
      </c>
      <c r="D79" s="15"/>
      <c r="E79" s="41">
        <v>0.448</v>
      </c>
      <c r="F79" s="9"/>
      <c r="G79" s="9"/>
      <c r="H79" s="9"/>
      <c r="I79" s="9"/>
      <c r="J79" s="41">
        <v>0.448</v>
      </c>
      <c r="K79" s="99"/>
      <c r="L79" s="126"/>
      <c r="M79" s="123"/>
      <c r="N79" s="72"/>
      <c r="O79" s="124"/>
    </row>
    <row r="80" spans="1:15" s="2" customFormat="1" ht="81.75" customHeight="1">
      <c r="A80" s="19" t="s">
        <v>24</v>
      </c>
      <c r="B80" s="75" t="s">
        <v>25</v>
      </c>
      <c r="C80" s="75">
        <v>0.189</v>
      </c>
      <c r="D80" s="77"/>
      <c r="E80" s="75">
        <v>0.189</v>
      </c>
      <c r="F80" s="81"/>
      <c r="G80" s="81"/>
      <c r="H80" s="81"/>
      <c r="I80" s="81"/>
      <c r="J80" s="75">
        <v>0.189</v>
      </c>
      <c r="K80" s="99"/>
      <c r="L80" s="127"/>
      <c r="M80" s="122"/>
      <c r="N80" s="72"/>
      <c r="O80" s="124"/>
    </row>
    <row r="81" spans="1:15" s="2" customFormat="1" ht="27.75" customHeight="1">
      <c r="A81" s="37" t="s">
        <v>42</v>
      </c>
      <c r="B81" s="55"/>
      <c r="C81" s="82">
        <f>C82+C83</f>
        <v>33.56</v>
      </c>
      <c r="D81" s="77"/>
      <c r="E81" s="75"/>
      <c r="F81" s="81"/>
      <c r="G81" s="82">
        <f>G82+G83</f>
        <v>33.56</v>
      </c>
      <c r="H81" s="77">
        <f>H82+H83</f>
        <v>3.3560000000000003</v>
      </c>
      <c r="I81" s="77"/>
      <c r="J81" s="82">
        <f>J82+J83</f>
        <v>33.56</v>
      </c>
      <c r="K81" s="75"/>
      <c r="L81" s="75"/>
      <c r="M81" s="75"/>
      <c r="N81" s="36"/>
      <c r="O81" s="56"/>
    </row>
    <row r="82" spans="1:15" s="2" customFormat="1" ht="89.25" customHeight="1">
      <c r="A82" s="40" t="s">
        <v>56</v>
      </c>
      <c r="B82" s="57"/>
      <c r="C82" s="83">
        <v>16.78</v>
      </c>
      <c r="D82" s="77"/>
      <c r="E82" s="75"/>
      <c r="F82" s="81"/>
      <c r="G82" s="83">
        <v>16.78</v>
      </c>
      <c r="H82" s="81">
        <f>G82*0.1</f>
        <v>1.6780000000000002</v>
      </c>
      <c r="I82" s="81"/>
      <c r="J82" s="83">
        <v>16.78</v>
      </c>
      <c r="K82" s="58" t="s">
        <v>70</v>
      </c>
      <c r="L82" s="75"/>
      <c r="M82" s="75"/>
      <c r="N82" s="7"/>
      <c r="O82" s="91" t="s">
        <v>108</v>
      </c>
    </row>
    <row r="83" spans="1:15" s="2" customFormat="1" ht="36">
      <c r="A83" s="40" t="s">
        <v>57</v>
      </c>
      <c r="B83" s="57"/>
      <c r="C83" s="83">
        <v>16.78</v>
      </c>
      <c r="D83" s="77"/>
      <c r="E83" s="75"/>
      <c r="F83" s="81"/>
      <c r="G83" s="83">
        <v>16.78</v>
      </c>
      <c r="H83" s="84">
        <f>G83*0.1</f>
        <v>1.6780000000000002</v>
      </c>
      <c r="I83" s="81"/>
      <c r="J83" s="83">
        <v>16.78</v>
      </c>
      <c r="K83" s="81" t="s">
        <v>70</v>
      </c>
      <c r="L83" s="75"/>
      <c r="M83" s="75"/>
      <c r="N83" s="53"/>
      <c r="O83" s="92"/>
    </row>
    <row r="84" spans="1:15" s="2" customFormat="1" ht="36">
      <c r="A84" s="37" t="s">
        <v>123</v>
      </c>
      <c r="B84" s="57"/>
      <c r="C84" s="83"/>
      <c r="D84" s="77"/>
      <c r="E84" s="75"/>
      <c r="F84" s="81"/>
      <c r="G84" s="83"/>
      <c r="H84" s="84"/>
      <c r="I84" s="81"/>
      <c r="J84" s="82">
        <f>C71</f>
        <v>48.454</v>
      </c>
      <c r="K84" s="81"/>
      <c r="L84" s="75"/>
      <c r="M84" s="79">
        <f>SUM(M74:M83)</f>
        <v>14.0953</v>
      </c>
      <c r="N84" s="53"/>
      <c r="O84" s="53"/>
    </row>
    <row r="85" spans="1:15" s="2" customFormat="1" ht="39" customHeight="1">
      <c r="A85" s="37" t="s">
        <v>124</v>
      </c>
      <c r="B85" s="57"/>
      <c r="C85" s="83"/>
      <c r="D85" s="77"/>
      <c r="E85" s="75"/>
      <c r="F85" s="81"/>
      <c r="G85" s="83"/>
      <c r="H85" s="84"/>
      <c r="I85" s="81"/>
      <c r="J85" s="82">
        <f>C86</f>
        <v>167.32164268542996</v>
      </c>
      <c r="K85" s="81"/>
      <c r="L85" s="75"/>
      <c r="M85" s="85">
        <f>C87</f>
        <v>29.567808</v>
      </c>
      <c r="N85" s="53"/>
      <c r="O85" s="53"/>
    </row>
    <row r="86" spans="1:15" ht="42" customHeight="1">
      <c r="A86" s="59" t="s">
        <v>125</v>
      </c>
      <c r="B86" s="27"/>
      <c r="C86" s="86">
        <f>J13+J27+J44+J57+J71</f>
        <v>167.32164268542996</v>
      </c>
      <c r="D86" s="87">
        <f aca="true" t="shared" si="3" ref="D86:I86">D13+D27+D44+D57+D71</f>
        <v>50.83105152542373</v>
      </c>
      <c r="E86" s="88">
        <f t="shared" si="3"/>
        <v>14.894</v>
      </c>
      <c r="F86" s="88">
        <f t="shared" si="3"/>
        <v>0</v>
      </c>
      <c r="G86" s="87">
        <f t="shared" si="3"/>
        <v>101.59654963458249</v>
      </c>
      <c r="H86" s="87">
        <f t="shared" si="3"/>
        <v>5.3040445762711865</v>
      </c>
      <c r="I86" s="89">
        <f t="shared" si="3"/>
        <v>0</v>
      </c>
      <c r="J86" s="88"/>
      <c r="K86" s="90"/>
      <c r="L86" s="90"/>
      <c r="M86" s="90"/>
      <c r="N86" s="13"/>
      <c r="O86" s="13"/>
    </row>
    <row r="87" spans="1:15" ht="51" customHeight="1">
      <c r="A87" s="59" t="s">
        <v>126</v>
      </c>
      <c r="B87" s="27"/>
      <c r="C87" s="87">
        <f>M25+M42+M54+M68+M84</f>
        <v>29.567808</v>
      </c>
      <c r="D87" s="88">
        <f>M25+M42</f>
        <v>6.937</v>
      </c>
      <c r="E87" s="88">
        <f>M84</f>
        <v>14.0953</v>
      </c>
      <c r="F87" s="88">
        <v>0</v>
      </c>
      <c r="G87" s="87">
        <f>M54+M68</f>
        <v>8.535508</v>
      </c>
      <c r="H87" s="87">
        <f>M50+M52+M68</f>
        <v>2.544464</v>
      </c>
      <c r="I87" s="88">
        <v>0</v>
      </c>
      <c r="J87" s="88"/>
      <c r="K87" s="90"/>
      <c r="L87" s="90"/>
      <c r="M87" s="90"/>
      <c r="N87" s="13"/>
      <c r="O87" s="13"/>
    </row>
    <row r="88" spans="1:15" ht="18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8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8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</sheetData>
  <mergeCells count="55">
    <mergeCell ref="M1:O1"/>
    <mergeCell ref="M2:O2"/>
    <mergeCell ref="M3:O3"/>
    <mergeCell ref="O46:O47"/>
    <mergeCell ref="A5:M5"/>
    <mergeCell ref="A8:A9"/>
    <mergeCell ref="C8:C9"/>
    <mergeCell ref="A7:K7"/>
    <mergeCell ref="B40:J40"/>
    <mergeCell ref="O74:O75"/>
    <mergeCell ref="L74:L75"/>
    <mergeCell ref="M74:M75"/>
    <mergeCell ref="M77:M80"/>
    <mergeCell ref="N74:N80"/>
    <mergeCell ref="O77:O80"/>
    <mergeCell ref="L77:L80"/>
    <mergeCell ref="B41:J41"/>
    <mergeCell ref="O60:O62"/>
    <mergeCell ref="O63:O64"/>
    <mergeCell ref="N60:N62"/>
    <mergeCell ref="N63:N64"/>
    <mergeCell ref="A51:M51"/>
    <mergeCell ref="A52:A53"/>
    <mergeCell ref="B52:L53"/>
    <mergeCell ref="O52:O53"/>
    <mergeCell ref="B54:I54"/>
    <mergeCell ref="B24:J24"/>
    <mergeCell ref="B22:J22"/>
    <mergeCell ref="L7:O7"/>
    <mergeCell ref="A19:M19"/>
    <mergeCell ref="B20:J20"/>
    <mergeCell ref="B21:J21"/>
    <mergeCell ref="N8:N9"/>
    <mergeCell ref="O8:O9"/>
    <mergeCell ref="B8:B9"/>
    <mergeCell ref="A70:M70"/>
    <mergeCell ref="K74:K80"/>
    <mergeCell ref="L8:L9"/>
    <mergeCell ref="M8:M9"/>
    <mergeCell ref="A11:M11"/>
    <mergeCell ref="A12:M12"/>
    <mergeCell ref="D8:J8"/>
    <mergeCell ref="K60:K64"/>
    <mergeCell ref="K8:K9"/>
    <mergeCell ref="B23:J23"/>
    <mergeCell ref="O82:O83"/>
    <mergeCell ref="A26:M26"/>
    <mergeCell ref="A43:M43"/>
    <mergeCell ref="A55:M55"/>
    <mergeCell ref="A56:M56"/>
    <mergeCell ref="A35:M35"/>
    <mergeCell ref="B36:J36"/>
    <mergeCell ref="B37:J37"/>
    <mergeCell ref="B38:J38"/>
    <mergeCell ref="B39:J39"/>
  </mergeCells>
  <printOptions/>
  <pageMargins left="0.7874015748031497" right="0.1968503937007874" top="0.3937007874015748" bottom="0.3937007874015748" header="0.42" footer="0.5118110236220472"/>
  <pageSetup horizontalDpi="600" verticalDpi="600" orientation="landscape" paperSize="9" scale="49" r:id="rId1"/>
  <headerFooter alignWithMargins="0">
    <oddFooter>&amp;C&amp;P</oddFooter>
  </headerFooter>
  <rowBreaks count="4" manualBreakCount="4">
    <brk id="35" max="14" man="1"/>
    <brk id="42" max="14" man="1"/>
    <brk id="59" max="14" man="1"/>
    <brk id="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2012-12-21T07:21:00Z</cp:lastPrinted>
  <dcterms:created xsi:type="dcterms:W3CDTF">1996-10-08T23:32:33Z</dcterms:created>
  <dcterms:modified xsi:type="dcterms:W3CDTF">2012-12-27T11:33:25Z</dcterms:modified>
  <cp:category/>
  <cp:version/>
  <cp:contentType/>
  <cp:contentStatus/>
</cp:coreProperties>
</file>